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5576" windowHeight="125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Табл.№2'!$B$2:$L$54</definedName>
  </definedNames>
  <calcPr calcId="145621"/>
</workbook>
</file>

<file path=xl/calcChain.xml><?xml version="1.0" encoding="utf-8"?>
<calcChain xmlns="http://schemas.openxmlformats.org/spreadsheetml/2006/main">
  <c r="J39" i="2" l="1"/>
  <c r="J31" i="2"/>
  <c r="J25" i="2"/>
  <c r="K30" i="2"/>
  <c r="L30" i="2"/>
  <c r="J30" i="2"/>
  <c r="C30" i="2"/>
  <c r="D30" i="2"/>
  <c r="E30" i="2"/>
  <c r="F30" i="2"/>
  <c r="G30" i="2"/>
  <c r="H30" i="2"/>
  <c r="I30" i="2"/>
  <c r="K28" i="2"/>
  <c r="L28" i="2"/>
  <c r="J28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J35" i="2"/>
  <c r="J53" i="2"/>
  <c r="L42" i="2" l="1"/>
  <c r="K42" i="2"/>
  <c r="J42" i="2" l="1"/>
  <c r="J46" i="2"/>
  <c r="J44" i="2"/>
  <c r="J54" i="2" l="1"/>
  <c r="J51" i="2" l="1"/>
  <c r="C54" i="2"/>
  <c r="D54" i="2"/>
  <c r="E54" i="2"/>
  <c r="F54" i="2"/>
  <c r="G54" i="2"/>
  <c r="H54" i="2"/>
  <c r="I54" i="2"/>
  <c r="C31" i="2"/>
  <c r="D31" i="2"/>
  <c r="E31" i="2"/>
  <c r="F31" i="2"/>
  <c r="G31" i="2"/>
  <c r="H31" i="2"/>
  <c r="I31" i="2"/>
  <c r="J32" i="2" l="1"/>
  <c r="J37" i="2"/>
  <c r="C37" i="2"/>
  <c r="D37" i="2"/>
  <c r="E37" i="2"/>
  <c r="F37" i="2"/>
  <c r="G37" i="2"/>
  <c r="H37" i="2"/>
  <c r="I37" i="2"/>
  <c r="J36" i="2"/>
  <c r="C36" i="2"/>
  <c r="D36" i="2"/>
  <c r="E36" i="2"/>
  <c r="F36" i="2"/>
  <c r="G36" i="2"/>
  <c r="H36" i="2"/>
  <c r="I36" i="2"/>
  <c r="J38" i="2"/>
  <c r="L35" i="2" l="1"/>
  <c r="K50" i="2" l="1"/>
  <c r="K49" i="2" s="1"/>
  <c r="L50" i="2"/>
  <c r="L49" i="2" s="1"/>
  <c r="J50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L52" i="2" l="1"/>
  <c r="K52" i="2"/>
  <c r="J52" i="2"/>
  <c r="J49" i="2" s="1"/>
  <c r="L53" i="2"/>
  <c r="K53" i="2"/>
  <c r="C52" i="2"/>
  <c r="D52" i="2"/>
  <c r="E52" i="2"/>
  <c r="F52" i="2"/>
  <c r="G52" i="2"/>
  <c r="H52" i="2"/>
  <c r="I52" i="2"/>
  <c r="C49" i="2"/>
  <c r="D49" i="2"/>
  <c r="E49" i="2"/>
  <c r="F49" i="2"/>
  <c r="G49" i="2"/>
  <c r="H49" i="2"/>
  <c r="I49" i="2"/>
  <c r="C53" i="2"/>
  <c r="D53" i="2"/>
  <c r="E53" i="2"/>
  <c r="F53" i="2"/>
  <c r="G53" i="2"/>
  <c r="H53" i="2"/>
  <c r="I53" i="2"/>
  <c r="C38" i="2"/>
  <c r="D38" i="2"/>
  <c r="E38" i="2"/>
  <c r="F38" i="2"/>
  <c r="G38" i="2"/>
  <c r="H38" i="2"/>
  <c r="I38" i="2"/>
  <c r="K32" i="2"/>
  <c r="L32" i="2"/>
  <c r="K35" i="2"/>
  <c r="C35" i="2"/>
  <c r="D35" i="2"/>
  <c r="E35" i="2"/>
  <c r="F35" i="2"/>
  <c r="G35" i="2"/>
  <c r="H35" i="2"/>
  <c r="I35" i="2"/>
  <c r="L34" i="2"/>
  <c r="K34" i="2"/>
  <c r="J34" i="2"/>
  <c r="C34" i="2"/>
  <c r="D34" i="2"/>
  <c r="E34" i="2"/>
  <c r="F34" i="2"/>
  <c r="G34" i="2"/>
  <c r="H34" i="2"/>
  <c r="I34" i="2"/>
  <c r="L33" i="2"/>
  <c r="K33" i="2"/>
  <c r="J33" i="2"/>
  <c r="C33" i="2"/>
  <c r="D33" i="2"/>
  <c r="E33" i="2"/>
  <c r="F33" i="2"/>
  <c r="G33" i="2"/>
  <c r="H33" i="2"/>
  <c r="I33" i="2"/>
  <c r="K39" i="2"/>
  <c r="C32" i="2" l="1"/>
  <c r="D32" i="2"/>
  <c r="E32" i="2"/>
  <c r="F32" i="2"/>
  <c r="G32" i="2"/>
  <c r="H32" i="2"/>
  <c r="I32" i="2"/>
  <c r="C39" i="2"/>
  <c r="D39" i="2"/>
  <c r="E39" i="2"/>
  <c r="F39" i="2"/>
  <c r="G39" i="2"/>
  <c r="H39" i="2"/>
  <c r="I39" i="2"/>
  <c r="K43" i="2" l="1"/>
  <c r="C48" i="2"/>
  <c r="D48" i="2"/>
  <c r="E48" i="2"/>
  <c r="F48" i="2"/>
  <c r="G48" i="2"/>
  <c r="H48" i="2"/>
  <c r="I48" i="2"/>
  <c r="L46" i="2" l="1"/>
  <c r="K46" i="2"/>
  <c r="L44" i="2"/>
  <c r="K44" i="2"/>
  <c r="J26" i="2" l="1"/>
  <c r="K26" i="2"/>
  <c r="L26" i="2"/>
  <c r="L47" i="2" l="1"/>
  <c r="K47" i="2"/>
  <c r="J47" i="2"/>
  <c r="I47" i="2"/>
  <c r="H47" i="2"/>
  <c r="G47" i="2"/>
  <c r="F47" i="2"/>
  <c r="E47" i="2"/>
  <c r="D47" i="2"/>
  <c r="C47" i="2"/>
  <c r="K41" i="2" l="1"/>
  <c r="J41" i="2"/>
  <c r="K45" i="2"/>
  <c r="J45" i="2"/>
  <c r="J43" i="2"/>
  <c r="K25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40" i="2" l="1"/>
  <c r="K40" i="2"/>
  <c r="K24" i="2" l="1"/>
  <c r="K23" i="2" s="1"/>
  <c r="J24" i="2"/>
  <c r="J23" i="2" s="1"/>
  <c r="L25" i="2"/>
  <c r="L45" i="2"/>
  <c r="L41" i="2"/>
  <c r="L43" i="2" l="1"/>
  <c r="L40" i="2" s="1"/>
  <c r="L24" i="2" s="1"/>
  <c r="L23" i="2" l="1"/>
</calcChain>
</file>

<file path=xl/sharedStrings.xml><?xml version="1.0" encoding="utf-8"?>
<sst xmlns="http://schemas.openxmlformats.org/spreadsheetml/2006/main" count="98" uniqueCount="89">
  <si>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</si>
  <si>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</si>
  <si>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</si>
  <si>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</si>
  <si>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</si>
  <si>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</si>
  <si>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</si>
  <si>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</si>
  <si>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</si>
  <si>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</si>
  <si>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</si>
  <si>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</si>
  <si>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</si>
  <si>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</si>
  <si>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</si>
  <si>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</si>
  <si>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</si>
  <si>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</si>
  <si>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</si>
  <si>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</si>
  <si>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</si>
  <si>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</si>
  <si>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</si>
  <si>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</si>
  <si>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</si>
  <si>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</si>
  <si>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</si>
  <si>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</si>
  <si>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</si>
  <si>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</si>
  <si>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</si>
  <si>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</si>
  <si>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</si>
  <si>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</si>
  <si>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</si>
  <si>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</si>
  <si>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</si>
  <si>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</si>
  <si>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</si>
  <si>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</si>
  <si>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</si>
  <si>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</si>
  <si>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</si>
  <si>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</si>
  <si>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</si>
  <si>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</si>
  <si>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</si>
  <si>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</si>
  <si>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</si>
  <si>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</si>
  <si>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</si>
  <si>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</si>
  <si>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</si>
  <si>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</si>
  <si>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</si>
  <si>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</si>
  <si>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</si>
  <si>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</si>
  <si>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</si>
  <si>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</si>
  <si>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</si>
  <si>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</si>
  <si>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</si>
  <si>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</si>
  <si>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</si>
  <si>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</si>
  <si>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</si>
  <si>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</si>
  <si>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</si>
  <si>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</si>
  <si>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</si>
  <si>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</si>
  <si>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</si>
  <si>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</si>
  <si>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</si>
  <si>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</si>
  <si>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</si>
  <si>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</si>
  <si>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</si>
  <si>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</si>
  <si>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</si>
  <si>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</si>
  <si>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</si>
  <si>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</si>
  <si>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</si>
  <si>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Дотации бюджетам на поддержку мер по обеспечению сбалансированности бюджетов</t>
  </si>
  <si>
    <t>2 02 19999 00 0000 150</t>
  </si>
  <si>
    <t>Прочие дотации</t>
  </si>
  <si>
    <t>района Омской области от 30.11.2023 г. № 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</si>
</sst>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abSelected="1" view="pageBreakPreview" topLeftCell="B2" zoomScale="60" zoomScaleNormal="80" workbookViewId="0">
      <selection activeCell="H5" sqref="H5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0" width="21.44140625" style="19" customWidth="1"/>
    <col min="11" max="11" width="19.77734375" style="19" customWidth="1"/>
    <col min="12" max="12" width="20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88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6" si="0">MID(A23,1,1)</f>
        <v>2</v>
      </c>
      <c r="D23" s="21" t="str">
        <f t="shared" ref="D23:D46" si="1">MID(A23,3,2)</f>
        <v>00</v>
      </c>
      <c r="E23" s="21" t="str">
        <f t="shared" ref="E23:E46" si="2">MID(A23,6,2)</f>
        <v>00</v>
      </c>
      <c r="F23" s="21" t="str">
        <f t="shared" ref="F23:F46" si="3">MID(A23,8,3)</f>
        <v>000</v>
      </c>
      <c r="G23" s="21" t="str">
        <f t="shared" ref="G23:G46" si="4">MID(A23,12,2)</f>
        <v>00</v>
      </c>
      <c r="H23" s="21" t="str">
        <f t="shared" ref="H23:H46" si="5">MID(A23,15,4)</f>
        <v>0000</v>
      </c>
      <c r="I23" s="21" t="str">
        <f t="shared" ref="I23:I46" si="6">MID(A23,20,3)</f>
        <v>000</v>
      </c>
      <c r="J23" s="24">
        <f t="shared" ref="J23:K23" si="7">J24</f>
        <v>602930962.53000009</v>
      </c>
      <c r="K23" s="24">
        <f t="shared" si="7"/>
        <v>436150614.92000002</v>
      </c>
      <c r="L23" s="24">
        <f>L24</f>
        <v>422978505.00999999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J25+J40+J32+J49</f>
        <v>602930962.53000009</v>
      </c>
      <c r="K24" s="24">
        <f t="shared" ref="K24:L24" si="8">K25+K40+K32+K49</f>
        <v>436150614.92000002</v>
      </c>
      <c r="L24" s="24">
        <f t="shared" si="8"/>
        <v>422978505.00999999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J26+J30+J28</f>
        <v>178063604.36000001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40.799999999999997" customHeight="1" x14ac:dyDescent="0.35">
      <c r="A28" s="14" t="s">
        <v>84</v>
      </c>
      <c r="B28" s="10" t="s">
        <v>85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15</v>
      </c>
      <c r="F28" s="21" t="str">
        <f t="shared" ref="F28" si="14">MID(A28,8,3)</f>
        <v>002</v>
      </c>
      <c r="G28" s="21" t="str">
        <f t="shared" ref="G28" si="15">MID(A28,12,2)</f>
        <v>00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f>J29</f>
        <v>3935885</v>
      </c>
      <c r="K28" s="24">
        <f t="shared" ref="K28:L28" si="18">K29</f>
        <v>0</v>
      </c>
      <c r="L28" s="24">
        <f t="shared" si="18"/>
        <v>0</v>
      </c>
      <c r="M28" s="5"/>
      <c r="N28" s="2"/>
    </row>
    <row r="29" spans="1:14" ht="48.6" customHeight="1" x14ac:dyDescent="0.35">
      <c r="A29" s="14" t="s">
        <v>82</v>
      </c>
      <c r="B29" s="10" t="s">
        <v>83</v>
      </c>
      <c r="C29" s="21" t="str">
        <f t="shared" ref="C29" si="19">MID(A29,1,1)</f>
        <v>2</v>
      </c>
      <c r="D29" s="21" t="str">
        <f t="shared" ref="D29" si="20">MID(A29,3,2)</f>
        <v>02</v>
      </c>
      <c r="E29" s="21" t="str">
        <f t="shared" ref="E29" si="21">MID(A29,6,2)</f>
        <v>15</v>
      </c>
      <c r="F29" s="21" t="str">
        <f t="shared" ref="F29" si="22">MID(A29,8,3)</f>
        <v>002</v>
      </c>
      <c r="G29" s="21" t="str">
        <f t="shared" ref="G29" si="23">MID(A29,12,2)</f>
        <v>05</v>
      </c>
      <c r="H29" s="21" t="str">
        <f t="shared" ref="H29" si="24">MID(A29,15,4)</f>
        <v>0000</v>
      </c>
      <c r="I29" s="21" t="str">
        <f t="shared" ref="I29" si="25">MID(A29,20,3)</f>
        <v>150</v>
      </c>
      <c r="J29" s="24">
        <v>3935885</v>
      </c>
      <c r="K29" s="24">
        <v>0</v>
      </c>
      <c r="L29" s="24">
        <v>0</v>
      </c>
      <c r="M29" s="5"/>
      <c r="N29" s="2"/>
    </row>
    <row r="30" spans="1:14" ht="24.6" customHeight="1" x14ac:dyDescent="0.35">
      <c r="A30" s="14" t="s">
        <v>86</v>
      </c>
      <c r="B30" s="10" t="s">
        <v>87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19</v>
      </c>
      <c r="F30" s="21" t="str">
        <f t="shared" ref="F30" si="29">MID(A30,8,3)</f>
        <v>999</v>
      </c>
      <c r="G30" s="21" t="str">
        <f t="shared" ref="G30" si="30">MID(A30,12,2)</f>
        <v>00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J31</f>
        <v>4928242.3600000003</v>
      </c>
      <c r="K30" s="24">
        <f t="shared" ref="K30:L30" si="33">K31</f>
        <v>0</v>
      </c>
      <c r="L30" s="24">
        <f t="shared" si="33"/>
        <v>0</v>
      </c>
      <c r="M30" s="5"/>
      <c r="N30" s="2"/>
    </row>
    <row r="31" spans="1:14" ht="21.6" customHeight="1" x14ac:dyDescent="0.35">
      <c r="A31" s="14" t="s">
        <v>78</v>
      </c>
      <c r="B31" s="10" t="s">
        <v>79</v>
      </c>
      <c r="C31" s="21" t="str">
        <f t="shared" ref="C31" si="34">MID(A31,1,1)</f>
        <v>2</v>
      </c>
      <c r="D31" s="21" t="str">
        <f t="shared" ref="D31" si="35">MID(A31,3,2)</f>
        <v>02</v>
      </c>
      <c r="E31" s="21" t="str">
        <f t="shared" ref="E31" si="36">MID(A31,6,2)</f>
        <v>19</v>
      </c>
      <c r="F31" s="21" t="str">
        <f t="shared" ref="F31" si="37">MID(A31,8,3)</f>
        <v>999</v>
      </c>
      <c r="G31" s="21" t="str">
        <f t="shared" ref="G31" si="38">MID(A31,12,2)</f>
        <v>05</v>
      </c>
      <c r="H31" s="21" t="str">
        <f t="shared" ref="H31" si="39">MID(A31,15,4)</f>
        <v>0000</v>
      </c>
      <c r="I31" s="21" t="str">
        <f t="shared" ref="I31" si="40">MID(A31,20,3)</f>
        <v>150</v>
      </c>
      <c r="J31" s="24">
        <f>4628242.36+300000</f>
        <v>4928242.3600000003</v>
      </c>
      <c r="K31" s="24">
        <v>0</v>
      </c>
      <c r="L31" s="24">
        <v>0</v>
      </c>
      <c r="M31" s="5"/>
      <c r="N31" s="2"/>
    </row>
    <row r="32" spans="1:14" ht="39" customHeight="1" x14ac:dyDescent="0.35">
      <c r="A32" s="14" t="s">
        <v>52</v>
      </c>
      <c r="B32" s="10" t="s">
        <v>54</v>
      </c>
      <c r="C32" s="21" t="str">
        <f t="shared" ref="C32:C39" si="41">MID(A32,1,1)</f>
        <v>2</v>
      </c>
      <c r="D32" s="21" t="str">
        <f t="shared" ref="D32:D39" si="42">MID(A32,3,2)</f>
        <v>02</v>
      </c>
      <c r="E32" s="21" t="str">
        <f t="shared" ref="E32:E39" si="43">MID(A32,6,2)</f>
        <v>20</v>
      </c>
      <c r="F32" s="21" t="str">
        <f t="shared" ref="F32:F39" si="44">MID(A32,8,3)</f>
        <v>000</v>
      </c>
      <c r="G32" s="21" t="str">
        <f t="shared" ref="G32:G39" si="45">MID(A32,12,2)</f>
        <v>00</v>
      </c>
      <c r="H32" s="21" t="str">
        <f t="shared" ref="H32:H39" si="46">MID(A32,15,4)</f>
        <v>0000</v>
      </c>
      <c r="I32" s="21" t="str">
        <f t="shared" ref="I32:I39" si="47">MID(A32,20,3)</f>
        <v>150</v>
      </c>
      <c r="J32" s="24">
        <f>J39+J33+J34+J35+J38+J36+J37</f>
        <v>105590003.69999999</v>
      </c>
      <c r="K32" s="24">
        <f t="shared" ref="K32:L32" si="48">K39+K33+K34+K35</f>
        <v>46050467.049999997</v>
      </c>
      <c r="L32" s="24">
        <f t="shared" si="48"/>
        <v>17290489.5</v>
      </c>
      <c r="M32" s="5"/>
      <c r="N32" s="2"/>
    </row>
    <row r="33" spans="1:14" ht="112.8" customHeight="1" x14ac:dyDescent="0.35">
      <c r="A33" s="14" t="s">
        <v>56</v>
      </c>
      <c r="B33" s="10" t="s">
        <v>57</v>
      </c>
      <c r="C33" s="21" t="str">
        <f t="shared" ref="C33" si="49">MID(A33,1,1)</f>
        <v>2</v>
      </c>
      <c r="D33" s="21" t="str">
        <f t="shared" ref="D33" si="50">MID(A33,3,2)</f>
        <v>02</v>
      </c>
      <c r="E33" s="21" t="str">
        <f t="shared" ref="E33" si="51">MID(A33,6,2)</f>
        <v>25</v>
      </c>
      <c r="F33" s="21" t="str">
        <f t="shared" ref="F33" si="52">MID(A33,8,3)</f>
        <v>098</v>
      </c>
      <c r="G33" s="21" t="str">
        <f t="shared" ref="G33" si="53">MID(A33,12,2)</f>
        <v>05</v>
      </c>
      <c r="H33" s="21" t="str">
        <f t="shared" ref="H33" si="54">MID(A33,15,4)</f>
        <v>0000</v>
      </c>
      <c r="I33" s="21" t="str">
        <f t="shared" ref="I33" si="55">MID(A33,20,3)</f>
        <v>150</v>
      </c>
      <c r="J33" s="24">
        <f>35398.37+1734520</f>
        <v>1769918.37</v>
      </c>
      <c r="K33" s="24">
        <f>0</f>
        <v>0</v>
      </c>
      <c r="L33" s="24">
        <f>0</f>
        <v>0</v>
      </c>
      <c r="M33" s="5"/>
      <c r="N33" s="2"/>
    </row>
    <row r="34" spans="1:14" ht="97.2" customHeight="1" x14ac:dyDescent="0.35">
      <c r="A34" s="14" t="s">
        <v>58</v>
      </c>
      <c r="B34" s="10" t="s">
        <v>59</v>
      </c>
      <c r="C34" s="21" t="str">
        <f t="shared" ref="C34" si="56">MID(A34,1,1)</f>
        <v>2</v>
      </c>
      <c r="D34" s="21" t="str">
        <f t="shared" ref="D34" si="57">MID(A34,3,2)</f>
        <v>02</v>
      </c>
      <c r="E34" s="21" t="str">
        <f t="shared" ref="E34" si="58">MID(A34,6,2)</f>
        <v>25</v>
      </c>
      <c r="F34" s="21" t="str">
        <f t="shared" ref="F34" si="59">MID(A34,8,3)</f>
        <v>179</v>
      </c>
      <c r="G34" s="21" t="str">
        <f t="shared" ref="G34" si="60">MID(A34,12,2)</f>
        <v>05</v>
      </c>
      <c r="H34" s="21" t="str">
        <f t="shared" ref="H34" si="61">MID(A34,15,4)</f>
        <v>0000</v>
      </c>
      <c r="I34" s="21" t="str">
        <f t="shared" ref="I34" si="62">MID(A34,20,3)</f>
        <v>150</v>
      </c>
      <c r="J34" s="24">
        <f>77163.72+3781022.17</f>
        <v>3858185.89</v>
      </c>
      <c r="K34" s="24">
        <f>76066.6+3727263.45</f>
        <v>3803330.0500000003</v>
      </c>
      <c r="L34" s="24">
        <f>76066.6+3727263.45</f>
        <v>3803330.0500000003</v>
      </c>
      <c r="M34" s="5"/>
      <c r="N34" s="2"/>
    </row>
    <row r="35" spans="1:14" ht="91.8" customHeight="1" x14ac:dyDescent="0.35">
      <c r="A35" s="14" t="s">
        <v>60</v>
      </c>
      <c r="B35" s="10" t="s">
        <v>61</v>
      </c>
      <c r="C35" s="21" t="str">
        <f t="shared" ref="C35" si="63">MID(A35,1,1)</f>
        <v>2</v>
      </c>
      <c r="D35" s="21" t="str">
        <f t="shared" ref="D35" si="64">MID(A35,3,2)</f>
        <v>02</v>
      </c>
      <c r="E35" s="21" t="str">
        <f t="shared" ref="E35" si="65">MID(A35,6,2)</f>
        <v>25</v>
      </c>
      <c r="F35" s="21" t="str">
        <f t="shared" ref="F35" si="66">MID(A35,8,3)</f>
        <v>304</v>
      </c>
      <c r="G35" s="21" t="str">
        <f t="shared" ref="G35" si="67">MID(A35,12,2)</f>
        <v>05</v>
      </c>
      <c r="H35" s="21" t="str">
        <f t="shared" ref="H35" si="68">MID(A35,15,4)</f>
        <v>0000</v>
      </c>
      <c r="I35" s="21" t="str">
        <f t="shared" ref="I35" si="69">MID(A35,20,3)</f>
        <v>150</v>
      </c>
      <c r="J35" s="24">
        <f>1552483.35+12561001.65-3336989.15</f>
        <v>10776495.85</v>
      </c>
      <c r="K35" s="24">
        <f>1552483.35+12561001.65</f>
        <v>14113485</v>
      </c>
      <c r="L35" s="24">
        <f>1753330.73+11733828.72</f>
        <v>13487159.450000001</v>
      </c>
      <c r="M35" s="5"/>
      <c r="N35" s="2"/>
    </row>
    <row r="36" spans="1:14" ht="76.2" customHeight="1" x14ac:dyDescent="0.35">
      <c r="A36" s="14" t="s">
        <v>74</v>
      </c>
      <c r="B36" s="10" t="s">
        <v>75</v>
      </c>
      <c r="C36" s="21" t="str">
        <f t="shared" ref="C36" si="70">MID(A36,1,1)</f>
        <v>2</v>
      </c>
      <c r="D36" s="21" t="str">
        <f t="shared" ref="D36" si="71">MID(A36,3,2)</f>
        <v>02</v>
      </c>
      <c r="E36" s="21" t="str">
        <f t="shared" ref="E36" si="72">MID(A36,6,2)</f>
        <v>25</v>
      </c>
      <c r="F36" s="21" t="str">
        <f t="shared" ref="F36" si="73">MID(A36,8,3)</f>
        <v>467</v>
      </c>
      <c r="G36" s="21" t="str">
        <f t="shared" ref="G36" si="74">MID(A36,12,2)</f>
        <v>05</v>
      </c>
      <c r="H36" s="21" t="str">
        <f t="shared" ref="H36" si="75">MID(A36,15,4)</f>
        <v>0000</v>
      </c>
      <c r="I36" s="21" t="str">
        <f t="shared" ref="I36" si="76">MID(A36,20,3)</f>
        <v>150</v>
      </c>
      <c r="J36" s="24">
        <f>54061.48+437406.52</f>
        <v>491468</v>
      </c>
      <c r="K36" s="24">
        <v>0</v>
      </c>
      <c r="L36" s="24">
        <v>0</v>
      </c>
      <c r="M36" s="5"/>
      <c r="N36" s="2"/>
    </row>
    <row r="37" spans="1:14" ht="64.2" customHeight="1" x14ac:dyDescent="0.35">
      <c r="A37" s="14" t="s">
        <v>76</v>
      </c>
      <c r="B37" s="10" t="s">
        <v>77</v>
      </c>
      <c r="C37" s="21" t="str">
        <f t="shared" ref="C37" si="77">MID(A37,1,1)</f>
        <v>2</v>
      </c>
      <c r="D37" s="21" t="str">
        <f t="shared" ref="D37" si="78">MID(A37,3,2)</f>
        <v>02</v>
      </c>
      <c r="E37" s="21" t="str">
        <f t="shared" ref="E37" si="79">MID(A37,6,2)</f>
        <v>25</v>
      </c>
      <c r="F37" s="21" t="str">
        <f t="shared" ref="F37" si="80">MID(A37,8,3)</f>
        <v>497</v>
      </c>
      <c r="G37" s="21" t="str">
        <f t="shared" ref="G37" si="81">MID(A37,12,2)</f>
        <v>05</v>
      </c>
      <c r="H37" s="21" t="str">
        <f t="shared" ref="H37" si="82">MID(A37,15,4)</f>
        <v>0000</v>
      </c>
      <c r="I37" s="21" t="str">
        <f t="shared" ref="I37" si="83">MID(A37,20,3)</f>
        <v>150</v>
      </c>
      <c r="J37" s="24">
        <f>1351239.67+667700.29</f>
        <v>2018939.96</v>
      </c>
      <c r="K37" s="24">
        <v>0</v>
      </c>
      <c r="L37" s="24">
        <v>0</v>
      </c>
      <c r="M37" s="5"/>
      <c r="N37" s="2"/>
    </row>
    <row r="38" spans="1:14" ht="43.2" customHeight="1" x14ac:dyDescent="0.35">
      <c r="A38" s="14" t="s">
        <v>62</v>
      </c>
      <c r="B38" s="10" t="s">
        <v>63</v>
      </c>
      <c r="C38" s="21" t="str">
        <f t="shared" ref="C38" si="84">MID(A38,1,1)</f>
        <v>2</v>
      </c>
      <c r="D38" s="21" t="str">
        <f t="shared" ref="D38" si="85">MID(A38,3,2)</f>
        <v>02</v>
      </c>
      <c r="E38" s="21" t="str">
        <f t="shared" ref="E38" si="86">MID(A38,6,2)</f>
        <v>25</v>
      </c>
      <c r="F38" s="21" t="str">
        <f t="shared" ref="F38" si="87">MID(A38,8,3)</f>
        <v>519</v>
      </c>
      <c r="G38" s="21" t="str">
        <f t="shared" ref="G38" si="88">MID(A38,12,2)</f>
        <v>05</v>
      </c>
      <c r="H38" s="21" t="str">
        <f t="shared" ref="H38" si="89">MID(A38,15,4)</f>
        <v>0000</v>
      </c>
      <c r="I38" s="21" t="str">
        <f t="shared" ref="I38" si="90">MID(A38,20,3)</f>
        <v>150</v>
      </c>
      <c r="J38" s="24">
        <f>2040.78+100000+13774.75+111450.25</f>
        <v>227265.78</v>
      </c>
      <c r="K38" s="24">
        <v>0</v>
      </c>
      <c r="L38" s="24">
        <v>0</v>
      </c>
      <c r="M38" s="5"/>
      <c r="N38" s="2"/>
    </row>
    <row r="39" spans="1:14" ht="24.6" customHeight="1" x14ac:dyDescent="0.35">
      <c r="A39" s="14" t="s">
        <v>53</v>
      </c>
      <c r="B39" s="10" t="s">
        <v>55</v>
      </c>
      <c r="C39" s="21" t="str">
        <f t="shared" si="41"/>
        <v>2</v>
      </c>
      <c r="D39" s="21" t="str">
        <f t="shared" si="42"/>
        <v>02</v>
      </c>
      <c r="E39" s="21" t="str">
        <f t="shared" si="43"/>
        <v>29</v>
      </c>
      <c r="F39" s="21" t="str">
        <f t="shared" si="44"/>
        <v>999</v>
      </c>
      <c r="G39" s="21" t="str">
        <f t="shared" si="45"/>
        <v>05</v>
      </c>
      <c r="H39" s="21" t="str">
        <f t="shared" si="46"/>
        <v>0000</v>
      </c>
      <c r="I39" s="21" t="str">
        <f t="shared" si="47"/>
        <v>150</v>
      </c>
      <c r="J39" s="24">
        <f>23682889+11168775+4346809+744174+239369+1506172.15+2337737.7+1223013.5+765000+2897400+3916098+2567649.25+2200629.67+2941209.12+7005871+200000+7627049.44+6104385.69+2410830-593985.67+3156654</f>
        <v>86447729.849999994</v>
      </c>
      <c r="K39" s="24">
        <f>16169539+11964113</f>
        <v>28133652</v>
      </c>
      <c r="L39" s="24">
        <v>0</v>
      </c>
      <c r="M39" s="5"/>
      <c r="N39" s="2"/>
    </row>
    <row r="40" spans="1:14" s="27" customFormat="1" ht="40.200000000000003" customHeight="1" x14ac:dyDescent="0.35">
      <c r="A40" s="14" t="s">
        <v>31</v>
      </c>
      <c r="B40" s="10" t="s">
        <v>24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000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>J41+J43+J45+J47</f>
        <v>303843620.09000003</v>
      </c>
      <c r="K40" s="24">
        <f>K41+K43+K45+K47</f>
        <v>243777291.86999997</v>
      </c>
      <c r="L40" s="24">
        <f>L41+L43+L45+L47</f>
        <v>243777387.50999999</v>
      </c>
      <c r="M40" s="5" t="s">
        <v>0</v>
      </c>
      <c r="N40" s="26"/>
    </row>
    <row r="41" spans="1:14" ht="61.95" customHeight="1" x14ac:dyDescent="0.35">
      <c r="A41" s="14" t="s">
        <v>32</v>
      </c>
      <c r="B41" s="10" t="s">
        <v>2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024</v>
      </c>
      <c r="G41" s="21" t="str">
        <f t="shared" si="4"/>
        <v>00</v>
      </c>
      <c r="H41" s="21" t="str">
        <f t="shared" si="5"/>
        <v>0000</v>
      </c>
      <c r="I41" s="21" t="str">
        <f t="shared" si="6"/>
        <v>150</v>
      </c>
      <c r="J41" s="24">
        <f t="shared" ref="J41:K41" si="91">J42</f>
        <v>286858322.77000004</v>
      </c>
      <c r="K41" s="24">
        <f t="shared" si="91"/>
        <v>226201085.54999998</v>
      </c>
      <c r="L41" s="24">
        <f>L42</f>
        <v>226201123.54999998</v>
      </c>
      <c r="M41" s="5" t="s">
        <v>0</v>
      </c>
      <c r="N41" s="2"/>
    </row>
    <row r="42" spans="1:14" ht="64.95" customHeight="1" x14ac:dyDescent="0.35">
      <c r="A42" s="14" t="s">
        <v>33</v>
      </c>
      <c r="B42" s="10" t="s">
        <v>1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024</v>
      </c>
      <c r="G42" s="21" t="str">
        <f t="shared" si="4"/>
        <v>05</v>
      </c>
      <c r="H42" s="21" t="str">
        <f t="shared" si="5"/>
        <v>0000</v>
      </c>
      <c r="I42" s="21" t="str">
        <f t="shared" si="6"/>
        <v>150</v>
      </c>
      <c r="J42" s="24">
        <f>196759435+1212122+579419.75+476407+227754+33611140+48056.28+6144.63+20303636+72839.27+24559471+8896251+110364.6-4717.76</f>
        <v>286858322.77000004</v>
      </c>
      <c r="K42" s="24">
        <f>196759435+1212122+579419.75+476407+227795+26888912+48056.28+6144.63+2793.89</f>
        <v>226201085.54999998</v>
      </c>
      <c r="L42" s="24">
        <f>196759435+1212122+579419.75+476407+227833+26888912+48056.28+6144.63+2793.89</f>
        <v>226201123.54999998</v>
      </c>
      <c r="M42" s="5"/>
      <c r="N42" s="26"/>
    </row>
    <row r="43" spans="1:14" ht="53.4" customHeight="1" x14ac:dyDescent="0.35">
      <c r="A43" s="14" t="s">
        <v>34</v>
      </c>
      <c r="B43" s="10" t="s">
        <v>47</v>
      </c>
      <c r="C43" s="21" t="str">
        <f t="shared" si="0"/>
        <v>2</v>
      </c>
      <c r="D43" s="21" t="str">
        <f t="shared" si="1"/>
        <v>02</v>
      </c>
      <c r="E43" s="21" t="str">
        <f t="shared" si="2"/>
        <v>30</v>
      </c>
      <c r="F43" s="21" t="str">
        <f t="shared" si="3"/>
        <v>027</v>
      </c>
      <c r="G43" s="21" t="str">
        <f t="shared" si="4"/>
        <v>00</v>
      </c>
      <c r="H43" s="21" t="str">
        <f t="shared" si="5"/>
        <v>0000</v>
      </c>
      <c r="I43" s="21" t="str">
        <f t="shared" si="6"/>
        <v>150</v>
      </c>
      <c r="J43" s="24">
        <f t="shared" ref="J43" si="92">J44</f>
        <v>16435355</v>
      </c>
      <c r="K43" s="24">
        <f>8747299+4455982+3432074</f>
        <v>16635355</v>
      </c>
      <c r="L43" s="24">
        <f>L44</f>
        <v>16635355</v>
      </c>
      <c r="M43" s="5" t="s">
        <v>0</v>
      </c>
      <c r="N43" s="2"/>
    </row>
    <row r="44" spans="1:14" ht="74.400000000000006" customHeight="1" x14ac:dyDescent="0.35">
      <c r="A44" s="14" t="s">
        <v>35</v>
      </c>
      <c r="B44" s="10" t="s">
        <v>48</v>
      </c>
      <c r="C44" s="21" t="str">
        <f t="shared" si="0"/>
        <v>2</v>
      </c>
      <c r="D44" s="21" t="str">
        <f t="shared" si="1"/>
        <v>02</v>
      </c>
      <c r="E44" s="21" t="str">
        <f t="shared" si="2"/>
        <v>30</v>
      </c>
      <c r="F44" s="21" t="str">
        <f t="shared" si="3"/>
        <v>027</v>
      </c>
      <c r="G44" s="21" t="str">
        <f t="shared" si="4"/>
        <v>05</v>
      </c>
      <c r="H44" s="21" t="str">
        <f t="shared" si="5"/>
        <v>0000</v>
      </c>
      <c r="I44" s="21" t="str">
        <f t="shared" si="6"/>
        <v>150</v>
      </c>
      <c r="J44" s="24">
        <f>8747299+4455982+3432074-200000</f>
        <v>16435355</v>
      </c>
      <c r="K44" s="24">
        <f>8747299+4455982+3432074</f>
        <v>16635355</v>
      </c>
      <c r="L44" s="24">
        <f>16635355</f>
        <v>16635355</v>
      </c>
      <c r="M44" s="5" t="s">
        <v>0</v>
      </c>
      <c r="N44" s="2"/>
    </row>
    <row r="45" spans="1:14" ht="96.6" customHeight="1" x14ac:dyDescent="0.35">
      <c r="A45" s="15" t="s">
        <v>36</v>
      </c>
      <c r="B45" s="10" t="s">
        <v>19</v>
      </c>
      <c r="C45" s="21" t="str">
        <f t="shared" si="0"/>
        <v>2</v>
      </c>
      <c r="D45" s="21" t="str">
        <f t="shared" si="1"/>
        <v>02</v>
      </c>
      <c r="E45" s="21" t="str">
        <f t="shared" si="2"/>
        <v>30</v>
      </c>
      <c r="F45" s="21" t="str">
        <f t="shared" si="3"/>
        <v>029</v>
      </c>
      <c r="G45" s="21" t="str">
        <f t="shared" si="4"/>
        <v>00</v>
      </c>
      <c r="H45" s="21" t="str">
        <f t="shared" si="5"/>
        <v>0000</v>
      </c>
      <c r="I45" s="21" t="str">
        <f t="shared" si="6"/>
        <v>150</v>
      </c>
      <c r="J45" s="24">
        <f t="shared" ref="J45:K45" si="93">J46</f>
        <v>549870</v>
      </c>
      <c r="K45" s="24">
        <f t="shared" si="93"/>
        <v>940776</v>
      </c>
      <c r="L45" s="24">
        <f>L46</f>
        <v>940776</v>
      </c>
      <c r="M45" s="11"/>
      <c r="N45" s="2"/>
    </row>
    <row r="46" spans="1:14" ht="109.95" customHeight="1" x14ac:dyDescent="0.35">
      <c r="A46" s="15" t="s">
        <v>37</v>
      </c>
      <c r="B46" s="10" t="s">
        <v>20</v>
      </c>
      <c r="C46" s="23" t="str">
        <f t="shared" si="0"/>
        <v>2</v>
      </c>
      <c r="D46" s="23" t="str">
        <f t="shared" si="1"/>
        <v>02</v>
      </c>
      <c r="E46" s="23" t="str">
        <f t="shared" si="2"/>
        <v>30</v>
      </c>
      <c r="F46" s="23" t="str">
        <f t="shared" si="3"/>
        <v>029</v>
      </c>
      <c r="G46" s="23" t="str">
        <f t="shared" si="4"/>
        <v>05</v>
      </c>
      <c r="H46" s="23" t="str">
        <f t="shared" si="5"/>
        <v>0000</v>
      </c>
      <c r="I46" s="23" t="str">
        <f t="shared" si="6"/>
        <v>150</v>
      </c>
      <c r="J46" s="25">
        <f>940776-390906</f>
        <v>549870</v>
      </c>
      <c r="K46" s="25">
        <f>940776</f>
        <v>940776</v>
      </c>
      <c r="L46" s="25">
        <f>940776</f>
        <v>940776</v>
      </c>
      <c r="M46" s="11"/>
      <c r="N46" s="2"/>
    </row>
    <row r="47" spans="1:14" ht="82.95" customHeight="1" x14ac:dyDescent="0.35">
      <c r="A47" s="15" t="s">
        <v>38</v>
      </c>
      <c r="B47" s="10" t="s">
        <v>25</v>
      </c>
      <c r="C47" s="23" t="str">
        <f t="shared" ref="C47:C48" si="94">MID(A47,1,1)</f>
        <v>2</v>
      </c>
      <c r="D47" s="23" t="str">
        <f t="shared" ref="D47:D48" si="95">MID(A47,3,2)</f>
        <v>02</v>
      </c>
      <c r="E47" s="23" t="str">
        <f t="shared" ref="E47:E48" si="96">MID(A47,6,2)</f>
        <v>35</v>
      </c>
      <c r="F47" s="23" t="str">
        <f t="shared" ref="F47:F48" si="97">MID(A47,8,3)</f>
        <v>120</v>
      </c>
      <c r="G47" s="23" t="str">
        <f t="shared" ref="G47:G48" si="98">MID(A47,12,2)</f>
        <v>00</v>
      </c>
      <c r="H47" s="23" t="str">
        <f t="shared" ref="H47:H48" si="99">MID(A47,15,4)</f>
        <v>0000</v>
      </c>
      <c r="I47" s="23" t="str">
        <f t="shared" ref="I47:I48" si="100">MID(A47,20,3)</f>
        <v>150</v>
      </c>
      <c r="J47" s="24">
        <f>J48</f>
        <v>72.319999999999993</v>
      </c>
      <c r="K47" s="24">
        <f>K48</f>
        <v>75.319999999999993</v>
      </c>
      <c r="L47" s="24">
        <f>L48</f>
        <v>132.96</v>
      </c>
      <c r="M47" s="11"/>
      <c r="N47" s="2"/>
    </row>
    <row r="48" spans="1:14" ht="78.599999999999994" customHeight="1" x14ac:dyDescent="0.35">
      <c r="A48" s="15" t="s">
        <v>30</v>
      </c>
      <c r="B48" s="10" t="s">
        <v>26</v>
      </c>
      <c r="C48" s="28" t="str">
        <f t="shared" si="94"/>
        <v>2</v>
      </c>
      <c r="D48" s="28" t="str">
        <f t="shared" si="95"/>
        <v>02</v>
      </c>
      <c r="E48" s="28" t="str">
        <f t="shared" si="96"/>
        <v>35</v>
      </c>
      <c r="F48" s="28" t="str">
        <f t="shared" si="97"/>
        <v>120</v>
      </c>
      <c r="G48" s="28" t="str">
        <f t="shared" si="98"/>
        <v>05</v>
      </c>
      <c r="H48" s="28" t="str">
        <f t="shared" si="99"/>
        <v>0000</v>
      </c>
      <c r="I48" s="28" t="str">
        <f t="shared" si="100"/>
        <v>150</v>
      </c>
      <c r="J48" s="25">
        <v>72.319999999999993</v>
      </c>
      <c r="K48" s="25">
        <v>75.319999999999993</v>
      </c>
      <c r="L48" s="25">
        <v>132.96</v>
      </c>
      <c r="M48" s="11"/>
      <c r="N48" s="2"/>
    </row>
    <row r="49" spans="1:12" ht="18" x14ac:dyDescent="0.25">
      <c r="A49" s="32" t="s">
        <v>64</v>
      </c>
      <c r="B49" s="10" t="s">
        <v>65</v>
      </c>
      <c r="C49" s="31" t="str">
        <f t="shared" ref="C49:C53" si="101">MID(A49,1,1)</f>
        <v>2</v>
      </c>
      <c r="D49" s="31" t="str">
        <f t="shared" ref="D49:D53" si="102">MID(A49,3,2)</f>
        <v>02</v>
      </c>
      <c r="E49" s="31" t="str">
        <f t="shared" ref="E49:E53" si="103">MID(A49,6,2)</f>
        <v>40</v>
      </c>
      <c r="F49" s="31" t="str">
        <f t="shared" ref="F49:F53" si="104">MID(A49,8,3)</f>
        <v>000</v>
      </c>
      <c r="G49" s="31" t="str">
        <f t="shared" ref="G49:G53" si="105">MID(A49,12,2)</f>
        <v>00</v>
      </c>
      <c r="H49" s="31" t="str">
        <f t="shared" ref="H49:H53" si="106">MID(A49,15,4)</f>
        <v>0000</v>
      </c>
      <c r="I49" s="31" t="str">
        <f t="shared" ref="I49:I53" si="107">MID(A49,20,3)</f>
        <v>150</v>
      </c>
      <c r="J49" s="25">
        <f>J52+J50+J54</f>
        <v>15433734.380000001</v>
      </c>
      <c r="K49" s="25">
        <f t="shared" ref="K49:L49" si="108">K52+K50</f>
        <v>14104566</v>
      </c>
      <c r="L49" s="25">
        <f t="shared" si="108"/>
        <v>14104566</v>
      </c>
    </row>
    <row r="50" spans="1:12" ht="72" x14ac:dyDescent="0.25">
      <c r="A50" s="32" t="s">
        <v>71</v>
      </c>
      <c r="B50" s="10" t="s">
        <v>72</v>
      </c>
      <c r="C50" s="33" t="str">
        <f t="shared" ref="C50:C51" si="109">MID(A50,1,1)</f>
        <v>2</v>
      </c>
      <c r="D50" s="33" t="str">
        <f t="shared" ref="D50:D51" si="110">MID(A50,3,2)</f>
        <v>02</v>
      </c>
      <c r="E50" s="33" t="str">
        <f t="shared" ref="E50:E51" si="111">MID(A50,6,2)</f>
        <v>40</v>
      </c>
      <c r="F50" s="33" t="str">
        <f t="shared" ref="F50:F51" si="112">MID(A50,8,3)</f>
        <v>014</v>
      </c>
      <c r="G50" s="33" t="str">
        <f t="shared" ref="G50:G51" si="113">MID(A50,12,2)</f>
        <v>00</v>
      </c>
      <c r="H50" s="33" t="str">
        <f t="shared" ref="H50:H51" si="114">MID(A50,15,4)</f>
        <v>0000</v>
      </c>
      <c r="I50" s="33" t="str">
        <f t="shared" ref="I50:I51" si="115">MID(A50,20,3)</f>
        <v>150</v>
      </c>
      <c r="J50" s="25">
        <f>J51</f>
        <v>200000</v>
      </c>
      <c r="K50" s="25">
        <f t="shared" ref="K50:L50" si="116">K51</f>
        <v>0</v>
      </c>
      <c r="L50" s="25">
        <f t="shared" si="116"/>
        <v>0</v>
      </c>
    </row>
    <row r="51" spans="1:12" ht="90" x14ac:dyDescent="0.25">
      <c r="A51" s="32" t="s">
        <v>73</v>
      </c>
      <c r="B51" s="10" t="s">
        <v>70</v>
      </c>
      <c r="C51" s="33" t="str">
        <f t="shared" si="109"/>
        <v>2</v>
      </c>
      <c r="D51" s="33" t="str">
        <f t="shared" si="110"/>
        <v>02</v>
      </c>
      <c r="E51" s="33" t="str">
        <f t="shared" si="111"/>
        <v>40</v>
      </c>
      <c r="F51" s="33" t="str">
        <f t="shared" si="112"/>
        <v>014</v>
      </c>
      <c r="G51" s="33" t="str">
        <f t="shared" si="113"/>
        <v>05</v>
      </c>
      <c r="H51" s="33" t="str">
        <f t="shared" si="114"/>
        <v>0000</v>
      </c>
      <c r="I51" s="33" t="str">
        <f t="shared" si="115"/>
        <v>150</v>
      </c>
      <c r="J51" s="25">
        <f>20000+110000+70000</f>
        <v>200000</v>
      </c>
      <c r="K51" s="25">
        <v>0</v>
      </c>
      <c r="L51" s="25">
        <v>0</v>
      </c>
    </row>
    <row r="52" spans="1:12" ht="144" x14ac:dyDescent="0.25">
      <c r="A52" s="32" t="s">
        <v>67</v>
      </c>
      <c r="B52" s="10" t="s">
        <v>66</v>
      </c>
      <c r="C52" s="31" t="str">
        <f t="shared" ref="C52" si="117">MID(A52,1,1)</f>
        <v>2</v>
      </c>
      <c r="D52" s="31" t="str">
        <f t="shared" ref="D52" si="118">MID(A52,3,2)</f>
        <v>02</v>
      </c>
      <c r="E52" s="31" t="str">
        <f t="shared" ref="E52" si="119">MID(A52,6,2)</f>
        <v>45</v>
      </c>
      <c r="F52" s="31" t="str">
        <f t="shared" ref="F52" si="120">MID(A52,8,3)</f>
        <v>303</v>
      </c>
      <c r="G52" s="31" t="str">
        <f t="shared" ref="G52" si="121">MID(A52,12,2)</f>
        <v>00</v>
      </c>
      <c r="H52" s="31" t="str">
        <f t="shared" ref="H52" si="122">MID(A52,15,4)</f>
        <v>0000</v>
      </c>
      <c r="I52" s="31" t="str">
        <f t="shared" ref="I52" si="123">MID(A52,20,3)</f>
        <v>150</v>
      </c>
      <c r="J52" s="25">
        <f t="shared" ref="J52:L52" si="124">J53</f>
        <v>13333734.380000001</v>
      </c>
      <c r="K52" s="25">
        <f t="shared" si="124"/>
        <v>14104566</v>
      </c>
      <c r="L52" s="25">
        <f t="shared" si="124"/>
        <v>14104566</v>
      </c>
    </row>
    <row r="53" spans="1:12" ht="162" x14ac:dyDescent="0.25">
      <c r="A53" s="32" t="s">
        <v>68</v>
      </c>
      <c r="B53" s="10" t="s">
        <v>69</v>
      </c>
      <c r="C53" s="31" t="str">
        <f t="shared" si="101"/>
        <v>2</v>
      </c>
      <c r="D53" s="31" t="str">
        <f t="shared" si="102"/>
        <v>02</v>
      </c>
      <c r="E53" s="31" t="str">
        <f t="shared" si="103"/>
        <v>45</v>
      </c>
      <c r="F53" s="31" t="str">
        <f t="shared" si="104"/>
        <v>303</v>
      </c>
      <c r="G53" s="31" t="str">
        <f t="shared" si="105"/>
        <v>05</v>
      </c>
      <c r="H53" s="31" t="str">
        <f t="shared" si="106"/>
        <v>0000</v>
      </c>
      <c r="I53" s="31" t="str">
        <f t="shared" si="107"/>
        <v>150</v>
      </c>
      <c r="J53" s="25">
        <f>14104566-770831.62</f>
        <v>13333734.380000001</v>
      </c>
      <c r="K53" s="25">
        <f>14104566</f>
        <v>14104566</v>
      </c>
      <c r="L53" s="25">
        <f>14104566</f>
        <v>14104566</v>
      </c>
    </row>
    <row r="54" spans="1:12" ht="36" x14ac:dyDescent="0.25">
      <c r="A54" s="16" t="s">
        <v>80</v>
      </c>
      <c r="B54" s="10" t="s">
        <v>81</v>
      </c>
      <c r="C54" s="35" t="str">
        <f t="shared" ref="C54" si="125">MID(A54,1,1)</f>
        <v>2</v>
      </c>
      <c r="D54" s="35" t="str">
        <f t="shared" ref="D54" si="126">MID(A54,3,2)</f>
        <v>02</v>
      </c>
      <c r="E54" s="35" t="str">
        <f t="shared" ref="E54" si="127">MID(A54,6,2)</f>
        <v>49</v>
      </c>
      <c r="F54" s="35" t="str">
        <f t="shared" ref="F54" si="128">MID(A54,8,3)</f>
        <v>999</v>
      </c>
      <c r="G54" s="35" t="str">
        <f t="shared" ref="G54" si="129">MID(A54,12,2)</f>
        <v>05</v>
      </c>
      <c r="H54" s="35" t="str">
        <f t="shared" ref="H54" si="130">MID(A54,15,4)</f>
        <v>0000</v>
      </c>
      <c r="I54" s="35" t="str">
        <f t="shared" ref="I54" si="131">MID(A54,20,3)</f>
        <v>150</v>
      </c>
      <c r="J54" s="25">
        <f>100000+100000+1700000</f>
        <v>1900000</v>
      </c>
      <c r="K54" s="25">
        <v>0</v>
      </c>
      <c r="L54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3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Т.М. Никитина</cp:lastModifiedBy>
  <cp:lastPrinted>2023-09-22T02:16:06Z</cp:lastPrinted>
  <dcterms:created xsi:type="dcterms:W3CDTF">2014-11-10T11:12:38Z</dcterms:created>
  <dcterms:modified xsi:type="dcterms:W3CDTF">2023-11-29T02:25:44Z</dcterms:modified>
</cp:coreProperties>
</file>